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lba\Desktop\ESF NFG\"/>
    </mc:Choice>
  </mc:AlternateContent>
  <xr:revisionPtr revIDLastSave="0" documentId="13_ncr:1_{AFF9C953-F8CC-487F-8420-BFC2826CA4D1}" xr6:coauthVersionLast="36" xr6:coauthVersionMax="36" xr10:uidLastSave="{00000000-0000-0000-0000-000000000000}"/>
  <bookViews>
    <workbookView xWindow="0" yWindow="0" windowWidth="24000" windowHeight="9525" xr2:uid="{39172BC0-E959-4143-B862-EA3CAC40CEF9}"/>
  </bookViews>
  <sheets>
    <sheet name="Tabelle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33" i="1"/>
  <c r="C32" i="1"/>
  <c r="C31" i="1"/>
  <c r="E9" i="1" l="1"/>
  <c r="B9" i="1"/>
  <c r="B44" i="1"/>
  <c r="C40" i="1" l="1"/>
  <c r="C39" i="1"/>
  <c r="C38" i="1"/>
  <c r="C37" i="1" l="1"/>
  <c r="C41" i="1" s="1"/>
  <c r="F9" i="1" l="1"/>
  <c r="C35" i="1" l="1"/>
  <c r="B8" i="1" s="1"/>
  <c r="E8" i="1" l="1"/>
  <c r="E13" i="1" l="1"/>
  <c r="E17" i="1" s="1"/>
  <c r="E11" i="1" s="1"/>
  <c r="F8" i="1"/>
  <c r="E15" i="1" l="1"/>
  <c r="F15" i="1" s="1"/>
  <c r="F13" i="1"/>
  <c r="F18" i="1" s="1"/>
  <c r="E14" i="1"/>
  <c r="F14" i="1" s="1"/>
  <c r="B11" i="1" l="1"/>
  <c r="B13" i="1"/>
  <c r="B14" i="1"/>
  <c r="B15" i="1"/>
  <c r="B17" i="1"/>
  <c r="B18" i="1"/>
</calcChain>
</file>

<file path=xl/sharedStrings.xml><?xml version="1.0" encoding="utf-8"?>
<sst xmlns="http://schemas.openxmlformats.org/spreadsheetml/2006/main" count="78" uniqueCount="70">
  <si>
    <t>Personalkosten Hilfskräfte</t>
  </si>
  <si>
    <t>Eingruppierung</t>
  </si>
  <si>
    <t>Stellenanteil</t>
  </si>
  <si>
    <t>TV-L 13/1</t>
  </si>
  <si>
    <t>TV-L 13/2</t>
  </si>
  <si>
    <t>TV-L 13/3</t>
  </si>
  <si>
    <t>TV-L 13/4</t>
  </si>
  <si>
    <t>TV-L 13/5</t>
  </si>
  <si>
    <t>TV-L 13/6</t>
  </si>
  <si>
    <t>TV-L 13Ü/1</t>
  </si>
  <si>
    <t>TV-L 13Ü/2</t>
  </si>
  <si>
    <t>TV-L 13Ü/3</t>
  </si>
  <si>
    <t>TV-L 13Ü/4</t>
  </si>
  <si>
    <t>TV-L 13Ü/5</t>
  </si>
  <si>
    <t>TV-L 13Ü/6</t>
  </si>
  <si>
    <t>TV-L 14/1</t>
  </si>
  <si>
    <t>TV-L 14/2</t>
  </si>
  <si>
    <t>TV-L 14/3</t>
  </si>
  <si>
    <t>TV-L 14/4</t>
  </si>
  <si>
    <t>TV-L 14/5</t>
  </si>
  <si>
    <t>TV-L 14/6</t>
  </si>
  <si>
    <t>SHK</t>
  </si>
  <si>
    <t>FHK</t>
  </si>
  <si>
    <t>WHK</t>
  </si>
  <si>
    <t>Restkostenpauschale 16%</t>
  </si>
  <si>
    <t>Gesamtausgaben</t>
  </si>
  <si>
    <t>Zuwendung 90%</t>
  </si>
  <si>
    <t>Eigenmittel</t>
  </si>
  <si>
    <t>TV-L Ä1/1</t>
  </si>
  <si>
    <t>TV-L Ä1/2</t>
  </si>
  <si>
    <t>TV-L Ä1/3</t>
  </si>
  <si>
    <t>TV-L Ä1/4</t>
  </si>
  <si>
    <t>TV-L Ä1/5</t>
  </si>
  <si>
    <t>TV-L Ä1/6</t>
  </si>
  <si>
    <t>TV-L Ä2/1</t>
  </si>
  <si>
    <t>TV-L Ä2/2</t>
  </si>
  <si>
    <t>TV-L Ä2/3</t>
  </si>
  <si>
    <t>TV-L Ä2/4</t>
  </si>
  <si>
    <t>TV-L Ä2/5</t>
  </si>
  <si>
    <t>TV-L Ä2/6</t>
  </si>
  <si>
    <t>TV-L Ä3/1</t>
  </si>
  <si>
    <t>TV-L Ä3/2</t>
  </si>
  <si>
    <t>TV-L Ä3/3</t>
  </si>
  <si>
    <t>TV-L Ä4/1</t>
  </si>
  <si>
    <t>TV-L Ä4/2</t>
  </si>
  <si>
    <t>TV-L Ä4/3</t>
  </si>
  <si>
    <t>Monatssatz Stellenförderung</t>
  </si>
  <si>
    <t>Stundensatz gem. FFAK SAB</t>
  </si>
  <si>
    <t>Bearbeitungsfelder</t>
  </si>
  <si>
    <t>Eigenanteil 10% über grundfinanziertes Personal</t>
  </si>
  <si>
    <t>Zuwendung</t>
  </si>
  <si>
    <t>Ausgaben</t>
  </si>
  <si>
    <t>Option 1: Kofinanzierung via grundfinanziertem Personal (Eigenanteil)</t>
  </si>
  <si>
    <t>Option 2: Kofinanzierung mit freien Mitteln (Eigenmittel)</t>
  </si>
  <si>
    <t>davon 60% Verwaltung</t>
  </si>
  <si>
    <t>davon 40 % Projekt</t>
  </si>
  <si>
    <t>Personalkosten WiMa (Nachwuchsf./Seniorwiss.)</t>
  </si>
  <si>
    <t>Felder zur eigenen Berechnung</t>
  </si>
  <si>
    <t>zulässig sind 860h HK-Stunden pro Jahr pro Nachwuchsforschendem</t>
  </si>
  <si>
    <t>Projektlaufzeit</t>
  </si>
  <si>
    <t>Akronym</t>
  </si>
  <si>
    <t>gesamt</t>
  </si>
  <si>
    <t>1 WiMa 13/1  100%  1.11.25-31.10.28</t>
  </si>
  <si>
    <t>1 WiMa 13/2  75%  1.11.25-31.10.28</t>
  </si>
  <si>
    <t>Stundensätze Hilfskräfte (10h/Woche)</t>
  </si>
  <si>
    <t>1 SHK (10h pro Woche), 36 Monate</t>
  </si>
  <si>
    <t>Stufensprung ab 1.11.27</t>
  </si>
  <si>
    <t>im Zeitraum 01.11.2025 - 31.10.2028</t>
  </si>
  <si>
    <t>BEISPIEL! (bitte entfernen und für Ihre Bedarfe anpassen)</t>
  </si>
  <si>
    <t>Stufensprung ab 1.11.26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</si>
</sst>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 val="doubleAccounting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4" fillId="2" borderId="1" xfId="2" applyFont="1" applyFill="1" applyBorder="1" applyProtection="1">
      <protection hidden="1"/>
    </xf>
    <xf numFmtId="0" fontId="0" fillId="0" borderId="0" xfId="0" applyProtection="1"/>
    <xf numFmtId="0" fontId="0" fillId="0" borderId="0" xfId="0" applyProtection="1">
      <protection hidden="1"/>
    </xf>
    <xf numFmtId="0" fontId="5" fillId="3" borderId="1" xfId="2" applyFont="1" applyFill="1" applyBorder="1" applyProtection="1">
      <protection hidden="1"/>
    </xf>
    <xf numFmtId="44" fontId="5" fillId="3" borderId="1" xfId="1" applyFont="1" applyFill="1" applyBorder="1" applyAlignment="1" applyProtection="1">
      <alignment horizontal="center"/>
      <protection hidden="1"/>
    </xf>
    <xf numFmtId="44" fontId="5" fillId="3" borderId="2" xfId="1" applyFont="1" applyFill="1" applyBorder="1" applyAlignment="1" applyProtection="1">
      <alignment horizontal="center"/>
      <protection hidden="1"/>
    </xf>
    <xf numFmtId="0" fontId="8" fillId="4" borderId="0" xfId="0" applyFont="1" applyFill="1" applyProtection="1"/>
    <xf numFmtId="0" fontId="9" fillId="4" borderId="0" xfId="0" applyFont="1" applyFill="1" applyProtection="1"/>
    <xf numFmtId="44" fontId="5" fillId="3" borderId="1" xfId="1" applyFont="1" applyFill="1" applyBorder="1" applyProtection="1">
      <protection hidden="1"/>
    </xf>
    <xf numFmtId="44" fontId="6" fillId="3" borderId="1" xfId="1" applyFont="1" applyFill="1" applyBorder="1" applyProtection="1">
      <protection hidden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hidden="1"/>
    </xf>
    <xf numFmtId="44" fontId="5" fillId="2" borderId="1" xfId="1" applyFont="1" applyFill="1" applyBorder="1" applyProtection="1">
      <protection hidden="1"/>
    </xf>
    <xf numFmtId="44" fontId="6" fillId="2" borderId="1" xfId="1" applyFont="1" applyFill="1" applyBorder="1" applyProtection="1">
      <protection hidden="1"/>
    </xf>
    <xf numFmtId="44" fontId="0" fillId="0" borderId="1" xfId="0" applyNumberFormat="1" applyFill="1" applyBorder="1" applyProtection="1">
      <protection hidden="1"/>
    </xf>
    <xf numFmtId="0" fontId="0" fillId="0" borderId="1" xfId="0" applyFill="1" applyBorder="1" applyProtection="1">
      <protection hidden="1"/>
    </xf>
    <xf numFmtId="44" fontId="10" fillId="0" borderId="1" xfId="0" applyNumberFormat="1" applyFont="1" applyFill="1" applyBorder="1" applyProtection="1">
      <protection hidden="1"/>
    </xf>
    <xf numFmtId="0" fontId="4" fillId="5" borderId="0" xfId="0" applyFont="1" applyFill="1" applyProtection="1">
      <protection hidden="1"/>
    </xf>
    <xf numFmtId="0" fontId="0" fillId="6" borderId="1" xfId="0" applyFill="1" applyBorder="1" applyProtection="1">
      <protection locked="0"/>
    </xf>
    <xf numFmtId="0" fontId="11" fillId="6" borderId="0" xfId="0" applyFont="1" applyFill="1"/>
    <xf numFmtId="0" fontId="2" fillId="0" borderId="0" xfId="0" applyFont="1" applyProtection="1"/>
    <xf numFmtId="0" fontId="4" fillId="0" borderId="0" xfId="0" applyFont="1" applyProtection="1"/>
    <xf numFmtId="0" fontId="0" fillId="5" borderId="1" xfId="0" applyFill="1" applyBorder="1" applyProtection="1"/>
    <xf numFmtId="0" fontId="4" fillId="2" borderId="12" xfId="2" applyFont="1" applyFill="1" applyBorder="1" applyAlignment="1" applyProtection="1">
      <alignment horizontal="center"/>
      <protection hidden="1"/>
    </xf>
    <xf numFmtId="1" fontId="4" fillId="2" borderId="11" xfId="2" applyNumberFormat="1" applyFont="1" applyFill="1" applyBorder="1" applyAlignment="1" applyProtection="1">
      <alignment horizontal="center"/>
      <protection hidden="1"/>
    </xf>
    <xf numFmtId="1" fontId="4" fillId="2" borderId="13" xfId="2" applyNumberFormat="1" applyFont="1" applyFill="1" applyBorder="1" applyAlignment="1" applyProtection="1">
      <alignment horizontal="center"/>
      <protection hidden="1"/>
    </xf>
    <xf numFmtId="1" fontId="4" fillId="2" borderId="14" xfId="2" applyNumberFormat="1" applyFont="1" applyFill="1" applyBorder="1" applyAlignment="1" applyProtection="1">
      <alignment horizontal="center"/>
      <protection hidden="1"/>
    </xf>
    <xf numFmtId="0" fontId="12" fillId="6" borderId="1" xfId="0" applyFont="1" applyFill="1" applyBorder="1" applyProtection="1">
      <protection locked="0"/>
    </xf>
    <xf numFmtId="44" fontId="7" fillId="2" borderId="1" xfId="1" applyFont="1" applyFill="1" applyBorder="1" applyAlignment="1" applyProtection="1">
      <alignment horizontal="center"/>
      <protection hidden="1"/>
    </xf>
    <xf numFmtId="2" fontId="0" fillId="0" borderId="0" xfId="0" applyNumberFormat="1"/>
    <xf numFmtId="2" fontId="0" fillId="0" borderId="0" xfId="0" applyNumberFormat="1" applyBorder="1"/>
    <xf numFmtId="0" fontId="0" fillId="0" borderId="0" xfId="0" applyBorder="1"/>
    <xf numFmtId="49" fontId="12" fillId="6" borderId="1" xfId="1" applyNumberFormat="1" applyFont="1" applyFill="1" applyBorder="1" applyProtection="1">
      <protection locked="0"/>
    </xf>
    <xf numFmtId="44" fontId="12" fillId="6" borderId="1" xfId="0" applyNumberFormat="1" applyFont="1" applyFill="1" applyBorder="1" applyProtection="1">
      <protection locked="0"/>
    </xf>
    <xf numFmtId="14" fontId="12" fillId="6" borderId="1" xfId="1" applyNumberFormat="1" applyFont="1" applyFill="1" applyBorder="1" applyProtection="1">
      <protection locked="0"/>
    </xf>
    <xf numFmtId="0" fontId="14" fillId="7" borderId="5" xfId="2" applyFont="1" applyFill="1" applyBorder="1" applyProtection="1">
      <protection hidden="1"/>
    </xf>
    <xf numFmtId="0" fontId="14" fillId="7" borderId="6" xfId="2" applyFont="1" applyFill="1" applyBorder="1" applyProtection="1">
      <protection hidden="1"/>
    </xf>
    <xf numFmtId="0" fontId="15" fillId="7" borderId="7" xfId="2" applyFont="1" applyFill="1" applyBorder="1" applyProtection="1">
      <protection hidden="1"/>
    </xf>
    <xf numFmtId="2" fontId="15" fillId="7" borderId="8" xfId="2" applyNumberFormat="1" applyFont="1" applyFill="1" applyBorder="1" applyProtection="1">
      <protection hidden="1"/>
    </xf>
    <xf numFmtId="0" fontId="15" fillId="7" borderId="9" xfId="2" applyFont="1" applyFill="1" applyBorder="1" applyProtection="1">
      <protection hidden="1"/>
    </xf>
    <xf numFmtId="0" fontId="15" fillId="7" borderId="10" xfId="2" applyFont="1" applyFill="1" applyBorder="1" applyProtection="1">
      <protection hidden="1"/>
    </xf>
    <xf numFmtId="0" fontId="15" fillId="7" borderId="3" xfId="2" applyFont="1" applyFill="1" applyBorder="1" applyProtection="1">
      <protection hidden="1"/>
    </xf>
    <xf numFmtId="0" fontId="15" fillId="7" borderId="4" xfId="2" applyFont="1" applyFill="1" applyBorder="1" applyProtection="1">
      <protection hidden="1"/>
    </xf>
    <xf numFmtId="0" fontId="4" fillId="2" borderId="17" xfId="2" applyFont="1" applyFill="1" applyBorder="1" applyProtection="1">
      <protection hidden="1"/>
    </xf>
    <xf numFmtId="0" fontId="5" fillId="3" borderId="18" xfId="2" applyFont="1" applyFill="1" applyBorder="1" applyProtection="1">
      <protection hidden="1"/>
    </xf>
    <xf numFmtId="0" fontId="5" fillId="3" borderId="19" xfId="2" applyFont="1" applyFill="1" applyBorder="1" applyProtection="1">
      <protection hidden="1"/>
    </xf>
    <xf numFmtId="0" fontId="4" fillId="0" borderId="0" xfId="2" applyFont="1" applyFill="1" applyBorder="1" applyProtection="1">
      <protection hidden="1"/>
    </xf>
    <xf numFmtId="44" fontId="2" fillId="0" borderId="0" xfId="1" applyFont="1" applyFill="1" applyBorder="1" applyProtection="1">
      <protection hidden="1"/>
    </xf>
    <xf numFmtId="43" fontId="12" fillId="6" borderId="1" xfId="3" applyFont="1" applyFill="1" applyBorder="1" applyProtection="1">
      <protection locked="0"/>
    </xf>
    <xf numFmtId="44" fontId="13" fillId="5" borderId="1" xfId="1" applyFont="1" applyFill="1" applyBorder="1" applyProtection="1">
      <protection locked="0"/>
    </xf>
    <xf numFmtId="44" fontId="7" fillId="3" borderId="2" xfId="1" applyFont="1" applyFill="1" applyBorder="1" applyAlignment="1" applyProtection="1">
      <alignment horizontal="center"/>
      <protection hidden="1"/>
    </xf>
    <xf numFmtId="0" fontId="4" fillId="8" borderId="0" xfId="0" applyFont="1" applyFill="1" applyProtection="1">
      <protection hidden="1"/>
    </xf>
    <xf numFmtId="0" fontId="0" fillId="8" borderId="0" xfId="0" applyFill="1" applyProtection="1">
      <protection hidden="1"/>
    </xf>
    <xf numFmtId="0" fontId="16" fillId="6" borderId="1" xfId="0" applyFont="1" applyFill="1" applyBorder="1" applyProtection="1">
      <protection locked="0"/>
    </xf>
    <xf numFmtId="0" fontId="5" fillId="2" borderId="1" xfId="2" applyFont="1" applyFill="1" applyBorder="1" applyProtection="1">
      <protection hidden="1"/>
    </xf>
    <xf numFmtId="44" fontId="5" fillId="2" borderId="1" xfId="1" applyFont="1" applyFill="1" applyBorder="1" applyAlignment="1" applyProtection="1">
      <alignment horizontal="center"/>
      <protection hidden="1"/>
    </xf>
    <xf numFmtId="0" fontId="5" fillId="7" borderId="1" xfId="2" applyFont="1" applyFill="1" applyBorder="1" applyProtection="1">
      <protection hidden="1"/>
    </xf>
    <xf numFmtId="44" fontId="5" fillId="7" borderId="1" xfId="1" applyFont="1" applyFill="1" applyBorder="1" applyAlignment="1" applyProtection="1">
      <alignment horizontal="center"/>
      <protection hidden="1"/>
    </xf>
    <xf numFmtId="44" fontId="7" fillId="7" borderId="1" xfId="1" applyFont="1" applyFill="1" applyBorder="1" applyAlignment="1" applyProtection="1">
      <alignment horizontal="center"/>
      <protection hidden="1"/>
    </xf>
    <xf numFmtId="0" fontId="7" fillId="4" borderId="2" xfId="2" applyFont="1" applyFill="1" applyBorder="1" applyProtection="1">
      <protection hidden="1"/>
    </xf>
    <xf numFmtId="44" fontId="7" fillId="4" borderId="1" xfId="1" applyFont="1" applyFill="1" applyBorder="1" applyAlignment="1" applyProtection="1">
      <alignment horizontal="center"/>
      <protection hidden="1"/>
    </xf>
    <xf numFmtId="0" fontId="7" fillId="4" borderId="1" xfId="2" applyFont="1" applyFill="1" applyBorder="1" applyProtection="1">
      <protection hidden="1"/>
    </xf>
    <xf numFmtId="0" fontId="13" fillId="6" borderId="1" xfId="0" applyFont="1" applyFill="1" applyBorder="1" applyProtection="1">
      <protection locked="0"/>
    </xf>
    <xf numFmtId="44" fontId="13" fillId="6" borderId="1" xfId="0" applyNumberFormat="1" applyFont="1" applyFill="1" applyBorder="1" applyProtection="1">
      <protection locked="0"/>
    </xf>
    <xf numFmtId="9" fontId="5" fillId="3" borderId="2" xfId="2" applyNumberFormat="1" applyFont="1" applyFill="1" applyBorder="1" applyAlignment="1" applyProtection="1">
      <alignment horizontal="center"/>
    </xf>
    <xf numFmtId="9" fontId="5" fillId="3" borderId="1" xfId="2" applyNumberFormat="1" applyFont="1" applyFill="1" applyBorder="1" applyAlignment="1" applyProtection="1">
      <alignment horizontal="center"/>
    </xf>
    <xf numFmtId="9" fontId="5" fillId="2" borderId="1" xfId="2" applyNumberFormat="1" applyFont="1" applyFill="1" applyBorder="1" applyAlignment="1" applyProtection="1">
      <alignment horizontal="center"/>
    </xf>
    <xf numFmtId="9" fontId="5" fillId="7" borderId="1" xfId="2" applyNumberFormat="1" applyFont="1" applyFill="1" applyBorder="1" applyAlignment="1" applyProtection="1">
      <alignment horizontal="center"/>
    </xf>
    <xf numFmtId="9" fontId="5" fillId="4" borderId="2" xfId="2" applyNumberFormat="1" applyFont="1" applyFill="1" applyBorder="1" applyAlignment="1" applyProtection="1">
      <alignment horizontal="center"/>
    </xf>
    <xf numFmtId="9" fontId="5" fillId="4" borderId="1" xfId="2" applyNumberFormat="1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center"/>
      <protection hidden="1"/>
    </xf>
    <xf numFmtId="0" fontId="2" fillId="2" borderId="16" xfId="0" applyFont="1" applyFill="1" applyBorder="1" applyAlignment="1" applyProtection="1">
      <alignment horizontal="center"/>
      <protection hidden="1"/>
    </xf>
  </cellXfs>
  <cellStyles count="4">
    <cellStyle name="Komma" xfId="3" builtinId="3"/>
    <cellStyle name="Standard" xfId="0" builtinId="0"/>
    <cellStyle name="Standard 2 2" xfId="2" xr:uid="{2FEA89BA-AE03-435C-A500-64B98B2EA453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E1B1F-4FAE-4D7A-8C9F-AB24110ACC73}">
  <dimension ref="A1:N59"/>
  <sheetViews>
    <sheetView tabSelected="1" topLeftCell="D1" zoomScale="85" zoomScaleNormal="85" workbookViewId="0">
      <pane ySplit="1" topLeftCell="A8" activePane="bottomLeft" state="frozen"/>
      <selection pane="bottomLeft" activeCell="F47" sqref="F47"/>
    </sheetView>
  </sheetViews>
  <sheetFormatPr baseColWidth="10" defaultRowHeight="15" x14ac:dyDescent="0.25"/>
  <cols>
    <col min="1" max="1" width="46.28515625" customWidth="1"/>
    <col min="2" max="2" width="38.140625" customWidth="1"/>
    <col min="3" max="3" width="30.42578125" bestFit="1" customWidth="1"/>
    <col min="4" max="4" width="46.140625" customWidth="1"/>
    <col min="5" max="5" width="15.7109375" bestFit="1" customWidth="1"/>
    <col min="6" max="6" width="17.7109375" customWidth="1"/>
    <col min="7" max="7" width="13.28515625" bestFit="1" customWidth="1"/>
    <col min="8" max="8" width="12.85546875" bestFit="1" customWidth="1"/>
    <col min="9" max="9" width="13.85546875" customWidth="1"/>
    <col min="10" max="10" width="16" customWidth="1"/>
    <col min="11" max="12" width="15.7109375" customWidth="1"/>
    <col min="13" max="13" width="15.7109375" bestFit="1" customWidth="1"/>
    <col min="14" max="14" width="12.7109375" bestFit="1" customWidth="1"/>
    <col min="15" max="17" width="13.28515625" bestFit="1" customWidth="1"/>
  </cols>
  <sheetData>
    <row r="1" spans="1:10" ht="15.75" x14ac:dyDescent="0.25">
      <c r="A1" s="19" t="s">
        <v>48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x14ac:dyDescent="0.25">
      <c r="A3" s="23" t="s">
        <v>60</v>
      </c>
      <c r="B3" s="24"/>
      <c r="C3" s="2"/>
      <c r="D3" s="2"/>
      <c r="E3" s="2"/>
      <c r="F3" s="2"/>
      <c r="G3" s="2"/>
      <c r="H3" s="2"/>
      <c r="I3" s="2"/>
      <c r="J3" s="2"/>
    </row>
    <row r="4" spans="1:10" ht="15.75" x14ac:dyDescent="0.25">
      <c r="A4" s="23" t="s">
        <v>59</v>
      </c>
      <c r="B4" s="24"/>
      <c r="C4" s="2" t="s">
        <v>67</v>
      </c>
      <c r="D4" s="2"/>
      <c r="E4" s="2"/>
      <c r="F4" s="2"/>
      <c r="G4" s="2"/>
      <c r="H4" s="2"/>
      <c r="I4" s="2"/>
      <c r="J4" s="2"/>
    </row>
    <row r="5" spans="1:10" x14ac:dyDescent="0.25">
      <c r="A5" s="22"/>
      <c r="B5" s="2"/>
      <c r="C5" s="2"/>
      <c r="D5" s="2"/>
      <c r="E5" s="2"/>
      <c r="F5" s="2"/>
      <c r="G5" s="2"/>
      <c r="H5" s="2"/>
      <c r="I5" s="2"/>
      <c r="J5" s="2"/>
    </row>
    <row r="6" spans="1:10" ht="18.75" x14ac:dyDescent="0.3">
      <c r="A6" s="7" t="s">
        <v>52</v>
      </c>
      <c r="B6" s="8"/>
      <c r="C6" s="2"/>
      <c r="D6" s="7" t="s">
        <v>53</v>
      </c>
      <c r="E6" s="8"/>
      <c r="F6" s="8"/>
      <c r="H6" s="2"/>
      <c r="I6" s="2"/>
      <c r="J6" s="2"/>
    </row>
    <row r="7" spans="1:10" x14ac:dyDescent="0.25">
      <c r="A7" s="2"/>
      <c r="B7" s="2"/>
      <c r="C7" s="2"/>
      <c r="D7" s="11"/>
      <c r="E7" s="12" t="s">
        <v>51</v>
      </c>
      <c r="F7" s="13" t="s">
        <v>50</v>
      </c>
      <c r="H7" s="2"/>
      <c r="I7" s="2"/>
      <c r="J7" s="2"/>
    </row>
    <row r="8" spans="1:10" ht="15.75" x14ac:dyDescent="0.25">
      <c r="A8" s="1" t="s">
        <v>56</v>
      </c>
      <c r="B8" s="51">
        <f>C35+C41</f>
        <v>435590.68197415036</v>
      </c>
      <c r="D8" s="1" t="s">
        <v>56</v>
      </c>
      <c r="E8" s="51">
        <f>C35+C41</f>
        <v>435590.68197415036</v>
      </c>
      <c r="F8" s="16">
        <f>E8*0.9</f>
        <v>392031.61377673532</v>
      </c>
    </row>
    <row r="9" spans="1:10" ht="15.75" x14ac:dyDescent="0.25">
      <c r="A9" s="1" t="s">
        <v>0</v>
      </c>
      <c r="B9" s="51">
        <f>B44</f>
        <v>33183.936000000002</v>
      </c>
      <c r="D9" s="1" t="s">
        <v>0</v>
      </c>
      <c r="E9" s="51">
        <f>B44</f>
        <v>33183.936000000002</v>
      </c>
      <c r="F9" s="16">
        <f>E9*0.9</f>
        <v>29865.542400000002</v>
      </c>
    </row>
    <row r="10" spans="1:10" ht="15.75" x14ac:dyDescent="0.25">
      <c r="A10" s="1"/>
      <c r="B10" s="9"/>
      <c r="D10" s="1"/>
      <c r="E10" s="14"/>
      <c r="F10" s="17"/>
    </row>
    <row r="11" spans="1:10" ht="15.75" x14ac:dyDescent="0.25">
      <c r="A11" s="1" t="s">
        <v>49</v>
      </c>
      <c r="B11" s="9">
        <f ca="1">SUM(B8:B9,B13)/0.9*0.1</f>
        <v>61513.411408372667</v>
      </c>
      <c r="D11" s="1" t="s">
        <v>27</v>
      </c>
      <c r="E11" s="14">
        <f>E17*0.1</f>
        <v>54377.855685001443</v>
      </c>
      <c r="F11" s="16"/>
    </row>
    <row r="12" spans="1:10" ht="15.75" x14ac:dyDescent="0.25">
      <c r="A12" s="1"/>
      <c r="B12" s="9"/>
      <c r="D12" s="1"/>
      <c r="E12" s="14"/>
      <c r="F12" s="17"/>
    </row>
    <row r="13" spans="1:10" ht="15.75" x14ac:dyDescent="0.25">
      <c r="A13" s="1" t="s">
        <v>24</v>
      </c>
      <c r="B13" s="9">
        <f ca="1">SUM(B8:B11)*0.16</f>
        <v>84846.084701203683</v>
      </c>
      <c r="D13" s="1" t="s">
        <v>24</v>
      </c>
      <c r="E13" s="14">
        <f>SUM(E8:E9)*0.16</f>
        <v>75003.938875864056</v>
      </c>
      <c r="F13" s="16">
        <f>E13*0.9</f>
        <v>67503.544988277659</v>
      </c>
    </row>
    <row r="14" spans="1:10" ht="15.75" x14ac:dyDescent="0.25">
      <c r="A14" s="1" t="s">
        <v>54</v>
      </c>
      <c r="B14" s="9">
        <f ca="1">B13*0.6</f>
        <v>50907.650820722207</v>
      </c>
      <c r="D14" s="1" t="s">
        <v>54</v>
      </c>
      <c r="E14" s="14">
        <f>E13*0.6</f>
        <v>45002.363325518432</v>
      </c>
      <c r="F14" s="16">
        <f>E14*0.9</f>
        <v>40502.126992966587</v>
      </c>
    </row>
    <row r="15" spans="1:10" ht="15.75" x14ac:dyDescent="0.25">
      <c r="A15" s="1" t="s">
        <v>55</v>
      </c>
      <c r="B15" s="9">
        <f ca="1">B13*0.4</f>
        <v>33938.433880481476</v>
      </c>
      <c r="D15" s="1" t="s">
        <v>55</v>
      </c>
      <c r="E15" s="14">
        <f>E13*0.4</f>
        <v>30001.575550345624</v>
      </c>
      <c r="F15" s="16">
        <f>E15*0.9</f>
        <v>27001.417995311062</v>
      </c>
    </row>
    <row r="16" spans="1:10" ht="15.75" x14ac:dyDescent="0.25">
      <c r="A16" s="1"/>
      <c r="B16" s="9"/>
      <c r="D16" s="1"/>
      <c r="E16" s="14"/>
      <c r="F16" s="17"/>
    </row>
    <row r="17" spans="1:14" ht="18" x14ac:dyDescent="0.4">
      <c r="A17" s="1" t="s">
        <v>25</v>
      </c>
      <c r="B17" s="10">
        <f ca="1">SUM(B8:B13)</f>
        <v>615134.11408372666</v>
      </c>
      <c r="D17" s="1" t="s">
        <v>25</v>
      </c>
      <c r="E17" s="15">
        <f>SUM(E8:E9,E13)</f>
        <v>543778.55685001437</v>
      </c>
      <c r="F17" s="16"/>
    </row>
    <row r="18" spans="1:14" ht="18" x14ac:dyDescent="0.4">
      <c r="A18" s="1" t="s">
        <v>26</v>
      </c>
      <c r="B18" s="10">
        <f ca="1">B17*0.9</f>
        <v>553620.70267535397</v>
      </c>
      <c r="D18" s="1" t="s">
        <v>26</v>
      </c>
      <c r="E18" s="14"/>
      <c r="F18" s="18">
        <f>SUM(F8:F13)</f>
        <v>489400.70116501296</v>
      </c>
    </row>
    <row r="20" spans="1:14" ht="15.75" thickBot="1" x14ac:dyDescent="0.3"/>
    <row r="21" spans="1:14" ht="16.5" thickBot="1" x14ac:dyDescent="0.3">
      <c r="A21" s="37" t="s">
        <v>64</v>
      </c>
      <c r="B21" s="38" t="s">
        <v>47</v>
      </c>
      <c r="C21" s="48"/>
      <c r="D21" s="72" t="s">
        <v>46</v>
      </c>
      <c r="E21" s="72"/>
      <c r="F21" s="72"/>
      <c r="G21" s="72"/>
      <c r="H21" s="72"/>
      <c r="I21" s="73"/>
    </row>
    <row r="22" spans="1:14" ht="16.5" thickBot="1" x14ac:dyDescent="0.3">
      <c r="A22" s="39" t="s">
        <v>21</v>
      </c>
      <c r="B22" s="40">
        <v>21.2</v>
      </c>
      <c r="C22" s="49"/>
      <c r="D22" s="45" t="s">
        <v>1</v>
      </c>
      <c r="E22" s="25" t="s">
        <v>2</v>
      </c>
      <c r="F22" s="26">
        <v>2025</v>
      </c>
      <c r="G22" s="27">
        <v>2026</v>
      </c>
      <c r="H22" s="28">
        <v>2027</v>
      </c>
      <c r="I22" s="28">
        <v>2028</v>
      </c>
      <c r="J22" s="3"/>
      <c r="K22" s="31"/>
      <c r="L22" s="32"/>
      <c r="M22" s="32"/>
      <c r="N22" s="33"/>
    </row>
    <row r="23" spans="1:14" x14ac:dyDescent="0.25">
      <c r="A23" s="41" t="s">
        <v>22</v>
      </c>
      <c r="B23" s="42">
        <v>23.42</v>
      </c>
      <c r="C23" s="49"/>
      <c r="D23" s="46" t="s">
        <v>3</v>
      </c>
      <c r="E23" s="66">
        <v>1</v>
      </c>
      <c r="F23" s="6">
        <v>5915.1028182449991</v>
      </c>
      <c r="G23" s="6">
        <v>6210.8579591572488</v>
      </c>
      <c r="H23" s="52">
        <v>6521.4008571151116</v>
      </c>
      <c r="I23" s="52">
        <v>6847.4708999708673</v>
      </c>
      <c r="K23" s="31"/>
      <c r="L23" s="31"/>
      <c r="M23" s="31"/>
      <c r="N23" s="31"/>
    </row>
    <row r="24" spans="1:14" ht="15.75" thickBot="1" x14ac:dyDescent="0.3">
      <c r="A24" s="43" t="s">
        <v>23</v>
      </c>
      <c r="B24" s="44">
        <v>30.83</v>
      </c>
      <c r="C24" s="49"/>
      <c r="D24" s="47" t="s">
        <v>4</v>
      </c>
      <c r="E24" s="67">
        <v>1</v>
      </c>
      <c r="F24" s="5">
        <v>6346.0096785674996</v>
      </c>
      <c r="G24" s="6">
        <v>6663.3101624958745</v>
      </c>
      <c r="H24" s="52">
        <v>6996.4756706206681</v>
      </c>
      <c r="I24" s="52">
        <v>7346.2994541517019</v>
      </c>
      <c r="K24" s="31"/>
      <c r="L24" s="31"/>
      <c r="M24" s="31"/>
      <c r="N24" s="31"/>
    </row>
    <row r="25" spans="1:14" ht="15.75" x14ac:dyDescent="0.25">
      <c r="A25" s="53" t="s">
        <v>58</v>
      </c>
      <c r="B25" s="3"/>
      <c r="C25" s="3"/>
      <c r="D25" s="4" t="s">
        <v>5</v>
      </c>
      <c r="E25" s="67">
        <v>1</v>
      </c>
      <c r="F25" s="5">
        <v>6670.1448535424997</v>
      </c>
      <c r="G25" s="6">
        <v>7003.6520962196246</v>
      </c>
      <c r="H25" s="52">
        <v>7353.8347010306061</v>
      </c>
      <c r="I25" s="52">
        <v>7721.5264360821366</v>
      </c>
      <c r="K25" s="31"/>
      <c r="L25" s="31"/>
      <c r="M25" s="31"/>
      <c r="N25" s="31"/>
    </row>
    <row r="26" spans="1:14" ht="15.75" x14ac:dyDescent="0.25">
      <c r="A26" s="53"/>
      <c r="B26" s="54"/>
      <c r="C26" s="54"/>
      <c r="D26" s="4" t="s">
        <v>6</v>
      </c>
      <c r="E26" s="67">
        <v>1</v>
      </c>
      <c r="F26" s="5">
        <v>7299.8512141649999</v>
      </c>
      <c r="G26" s="6">
        <v>7664.8437748732504</v>
      </c>
      <c r="H26" s="52">
        <v>8048.0859636169134</v>
      </c>
      <c r="I26" s="52">
        <v>8450.4902617977586</v>
      </c>
      <c r="K26" s="31"/>
      <c r="L26" s="31"/>
      <c r="M26" s="31"/>
      <c r="N26" s="31"/>
    </row>
    <row r="27" spans="1:14" x14ac:dyDescent="0.25">
      <c r="D27" s="4" t="s">
        <v>7</v>
      </c>
      <c r="E27" s="67">
        <v>1</v>
      </c>
      <c r="F27" s="5">
        <v>8170.3400543925</v>
      </c>
      <c r="G27" s="6">
        <v>8578.8570571121254</v>
      </c>
      <c r="H27" s="52">
        <v>9007.7999099677327</v>
      </c>
      <c r="I27" s="52">
        <v>9458.1899054661189</v>
      </c>
      <c r="K27" s="31"/>
      <c r="L27" s="31"/>
      <c r="M27" s="31"/>
      <c r="N27" s="31"/>
    </row>
    <row r="28" spans="1:14" ht="21" x14ac:dyDescent="0.35">
      <c r="A28" s="21" t="s">
        <v>57</v>
      </c>
      <c r="D28" s="4" t="s">
        <v>8</v>
      </c>
      <c r="E28" s="67">
        <v>1</v>
      </c>
      <c r="F28" s="5">
        <v>8407.3790729699995</v>
      </c>
      <c r="G28" s="6">
        <v>8827.7480266184994</v>
      </c>
      <c r="H28" s="52">
        <v>9269.1354279494244</v>
      </c>
      <c r="I28" s="52">
        <v>9732.5921993468965</v>
      </c>
      <c r="K28" s="31"/>
      <c r="L28" s="31"/>
      <c r="M28" s="31"/>
      <c r="N28" s="31"/>
    </row>
    <row r="29" spans="1:14" ht="18.75" x14ac:dyDescent="0.3">
      <c r="A29" s="55" t="s">
        <v>68</v>
      </c>
      <c r="B29" s="29"/>
      <c r="C29" s="20"/>
      <c r="D29" s="56" t="s">
        <v>9</v>
      </c>
      <c r="E29" s="68">
        <v>1</v>
      </c>
      <c r="F29" s="57">
        <v>0</v>
      </c>
      <c r="G29" s="57">
        <v>0</v>
      </c>
      <c r="H29" s="30">
        <v>0</v>
      </c>
      <c r="I29" s="30">
        <v>0</v>
      </c>
      <c r="J29" s="3"/>
      <c r="K29" s="31"/>
      <c r="L29" s="31"/>
      <c r="M29" s="31"/>
      <c r="N29" s="31"/>
    </row>
    <row r="30" spans="1:14" x14ac:dyDescent="0.25">
      <c r="A30" s="29"/>
      <c r="B30" s="20"/>
      <c r="C30" s="20"/>
      <c r="D30" s="56" t="s">
        <v>10</v>
      </c>
      <c r="E30" s="68">
        <v>1</v>
      </c>
      <c r="F30" s="57">
        <v>6346.0096785674996</v>
      </c>
      <c r="G30" s="57">
        <v>6663.3101624958745</v>
      </c>
      <c r="H30" s="30">
        <v>6996.4756706206681</v>
      </c>
      <c r="I30" s="30">
        <v>7346.2994541517019</v>
      </c>
      <c r="J30" s="3"/>
      <c r="K30" s="31"/>
      <c r="L30" s="31"/>
      <c r="M30" s="31"/>
      <c r="N30" s="31"/>
    </row>
    <row r="31" spans="1:14" x14ac:dyDescent="0.25">
      <c r="A31" s="29" t="s">
        <v>62</v>
      </c>
      <c r="B31" s="34">
        <v>2025</v>
      </c>
      <c r="C31" s="35">
        <f>F23*2</f>
        <v>11830.205636489998</v>
      </c>
      <c r="D31" s="56" t="s">
        <v>11</v>
      </c>
      <c r="E31" s="68">
        <v>1</v>
      </c>
      <c r="F31" s="57">
        <v>6670.1448535424997</v>
      </c>
      <c r="G31" s="57">
        <v>7003.6520962196246</v>
      </c>
      <c r="H31" s="30">
        <v>7353.8347010306061</v>
      </c>
      <c r="I31" s="30">
        <v>7721.5264360821366</v>
      </c>
      <c r="J31" s="3"/>
      <c r="K31" s="31"/>
      <c r="L31" s="31"/>
      <c r="M31" s="31"/>
      <c r="N31" s="31"/>
    </row>
    <row r="32" spans="1:14" x14ac:dyDescent="0.25">
      <c r="A32" s="65" t="s">
        <v>69</v>
      </c>
      <c r="B32" s="34">
        <v>2026</v>
      </c>
      <c r="C32" s="35">
        <f>(G23*10)+(G24*2)</f>
        <v>75435.199916564234</v>
      </c>
      <c r="D32" s="56" t="s">
        <v>12</v>
      </c>
      <c r="E32" s="68">
        <v>1</v>
      </c>
      <c r="F32" s="57">
        <v>7809.1918876199998</v>
      </c>
      <c r="G32" s="57">
        <v>8199.6514820009997</v>
      </c>
      <c r="H32" s="30">
        <v>8609.6340561010493</v>
      </c>
      <c r="I32" s="30">
        <v>9040.1157589061022</v>
      </c>
      <c r="J32" s="3"/>
      <c r="K32" s="31"/>
      <c r="L32" s="31"/>
      <c r="M32" s="31"/>
      <c r="N32" s="31"/>
    </row>
    <row r="33" spans="1:14" x14ac:dyDescent="0.25">
      <c r="A33" s="20"/>
      <c r="B33" s="34">
        <v>2027</v>
      </c>
      <c r="C33" s="35">
        <f>H24*12</f>
        <v>83957.708047448017</v>
      </c>
      <c r="D33" s="56" t="s">
        <v>13</v>
      </c>
      <c r="E33" s="68">
        <v>1</v>
      </c>
      <c r="F33" s="57">
        <v>8688.9307817174995</v>
      </c>
      <c r="G33" s="57">
        <v>9123.3773208033745</v>
      </c>
      <c r="H33" s="30">
        <v>9579.5461868435432</v>
      </c>
      <c r="I33" s="30">
        <v>10058.52349618572</v>
      </c>
      <c r="J33" s="3"/>
      <c r="K33" s="31"/>
      <c r="L33" s="31"/>
      <c r="M33" s="31"/>
      <c r="N33" s="31"/>
    </row>
    <row r="34" spans="1:14" x14ac:dyDescent="0.25">
      <c r="A34" s="20"/>
      <c r="B34" s="34">
        <v>2028</v>
      </c>
      <c r="C34" s="35">
        <f>I24*10</f>
        <v>73462.994541517022</v>
      </c>
      <c r="D34" s="56" t="s">
        <v>14</v>
      </c>
      <c r="E34" s="68">
        <v>1</v>
      </c>
      <c r="F34" s="57">
        <v>8941.53135501</v>
      </c>
      <c r="G34" s="30">
        <v>9388.6079227605005</v>
      </c>
      <c r="H34" s="30">
        <v>9858.0383188985252</v>
      </c>
      <c r="I34" s="30">
        <v>10350.940234843452</v>
      </c>
      <c r="J34" s="3"/>
      <c r="K34" s="31"/>
      <c r="L34" s="31"/>
      <c r="M34" s="31"/>
      <c r="N34" s="31"/>
    </row>
    <row r="35" spans="1:14" x14ac:dyDescent="0.25">
      <c r="A35" s="20"/>
      <c r="B35" s="36" t="s">
        <v>61</v>
      </c>
      <c r="C35" s="35">
        <f>C31+C32+C33+C34</f>
        <v>244686.10814201928</v>
      </c>
      <c r="D35" s="58" t="s">
        <v>15</v>
      </c>
      <c r="E35" s="69">
        <v>1</v>
      </c>
      <c r="F35" s="59">
        <v>6321.1253179424994</v>
      </c>
      <c r="G35" s="60">
        <v>6637.1815838396242</v>
      </c>
      <c r="H35" s="60">
        <v>6969.0406630316056</v>
      </c>
      <c r="I35" s="60">
        <v>7317.4926961831861</v>
      </c>
      <c r="J35" s="3"/>
      <c r="K35" s="31"/>
      <c r="L35" s="31"/>
      <c r="M35" s="31"/>
      <c r="N35" s="31"/>
    </row>
    <row r="36" spans="1:14" x14ac:dyDescent="0.25">
      <c r="A36" s="20"/>
      <c r="B36" s="20"/>
      <c r="C36" s="20"/>
      <c r="D36" s="58" t="s">
        <v>16</v>
      </c>
      <c r="E36" s="69">
        <v>1</v>
      </c>
      <c r="F36" s="59">
        <v>6778.6703427949997</v>
      </c>
      <c r="G36" s="60">
        <v>7117.6038599347503</v>
      </c>
      <c r="H36" s="60">
        <v>7473.4840529314879</v>
      </c>
      <c r="I36" s="60">
        <v>7847.1582555780624</v>
      </c>
      <c r="J36" s="3"/>
      <c r="K36" s="31"/>
      <c r="L36" s="31"/>
      <c r="M36" s="31"/>
      <c r="N36" s="31"/>
    </row>
    <row r="37" spans="1:14" x14ac:dyDescent="0.25">
      <c r="A37" s="29" t="s">
        <v>63</v>
      </c>
      <c r="B37" s="34">
        <v>2025</v>
      </c>
      <c r="C37" s="35">
        <f>F24*2*0.75</f>
        <v>9519.0145178512503</v>
      </c>
      <c r="D37" s="58" t="s">
        <v>17</v>
      </c>
      <c r="E37" s="69">
        <v>1</v>
      </c>
      <c r="F37" s="59">
        <v>7154.1233232625</v>
      </c>
      <c r="G37" s="60">
        <v>7511.8294894256251</v>
      </c>
      <c r="H37" s="60">
        <v>7887.4209638969069</v>
      </c>
      <c r="I37" s="60">
        <v>8281.7920120917533</v>
      </c>
      <c r="J37" s="3"/>
      <c r="K37" s="31"/>
      <c r="L37" s="31"/>
      <c r="M37" s="31"/>
      <c r="N37" s="31"/>
    </row>
    <row r="38" spans="1:14" x14ac:dyDescent="0.25">
      <c r="A38" s="64" t="s">
        <v>66</v>
      </c>
      <c r="B38" s="34">
        <v>2026</v>
      </c>
      <c r="C38" s="35">
        <f>G24*12*0.75</f>
        <v>59969.791462462876</v>
      </c>
      <c r="D38" s="58" t="s">
        <v>18</v>
      </c>
      <c r="E38" s="69">
        <v>1</v>
      </c>
      <c r="F38" s="59">
        <v>7721.8571463799999</v>
      </c>
      <c r="G38" s="60">
        <v>8107.9500036990003</v>
      </c>
      <c r="H38" s="60">
        <v>8513.3475038839515</v>
      </c>
      <c r="I38" s="60">
        <v>8939.0148790781495</v>
      </c>
      <c r="J38" s="3"/>
      <c r="K38" s="31"/>
      <c r="L38" s="31"/>
      <c r="M38" s="31"/>
      <c r="N38" s="31"/>
    </row>
    <row r="39" spans="1:14" x14ac:dyDescent="0.25">
      <c r="A39" s="20"/>
      <c r="B39" s="34">
        <v>2027</v>
      </c>
      <c r="C39" s="35">
        <f>(H24*10*0.75)+(H25*2*0.75)</f>
        <v>63504.319581200922</v>
      </c>
      <c r="D39" s="58" t="s">
        <v>19</v>
      </c>
      <c r="E39" s="69">
        <v>1</v>
      </c>
      <c r="F39" s="59">
        <v>8591.7574080324994</v>
      </c>
      <c r="G39" s="60">
        <v>9021.3452784341243</v>
      </c>
      <c r="H39" s="60">
        <v>9472.4125423558307</v>
      </c>
      <c r="I39" s="60">
        <v>9946.0331694736233</v>
      </c>
      <c r="J39" s="3"/>
      <c r="K39" s="31"/>
      <c r="L39" s="31"/>
      <c r="M39" s="31"/>
      <c r="N39" s="31"/>
    </row>
    <row r="40" spans="1:14" x14ac:dyDescent="0.25">
      <c r="A40" s="20"/>
      <c r="B40" s="34">
        <v>2028</v>
      </c>
      <c r="C40" s="35">
        <f>I25*10*0.75</f>
        <v>57911.448270616027</v>
      </c>
      <c r="D40" s="58" t="s">
        <v>20</v>
      </c>
      <c r="E40" s="69">
        <v>1</v>
      </c>
      <c r="F40" s="59">
        <v>8841.5330019900011</v>
      </c>
      <c r="G40" s="60">
        <v>9283.6096520895007</v>
      </c>
      <c r="H40" s="60">
        <v>9747.7901346939761</v>
      </c>
      <c r="I40" s="60">
        <v>10235.179641428675</v>
      </c>
      <c r="J40" s="3"/>
      <c r="K40" s="31"/>
      <c r="L40" s="31"/>
      <c r="M40" s="31"/>
      <c r="N40" s="31"/>
    </row>
    <row r="41" spans="1:14" x14ac:dyDescent="0.25">
      <c r="A41" s="20"/>
      <c r="B41" s="36" t="s">
        <v>61</v>
      </c>
      <c r="C41" s="35">
        <f>C37+C38+C39+C40</f>
        <v>190904.57383213108</v>
      </c>
      <c r="D41" s="61" t="s">
        <v>28</v>
      </c>
      <c r="E41" s="70">
        <v>1</v>
      </c>
      <c r="F41" s="62">
        <v>6921.0992999999999</v>
      </c>
      <c r="G41" s="62">
        <v>7336.3652579999998</v>
      </c>
      <c r="H41" s="62">
        <v>7776.5471734800003</v>
      </c>
      <c r="I41" s="62">
        <v>8243.1400038888005</v>
      </c>
      <c r="J41" s="3"/>
      <c r="K41" s="31"/>
      <c r="L41" s="31"/>
      <c r="M41" s="31"/>
      <c r="N41" s="31"/>
    </row>
    <row r="42" spans="1:14" x14ac:dyDescent="0.25">
      <c r="A42" s="20"/>
      <c r="B42" s="20"/>
      <c r="C42" s="20"/>
      <c r="D42" s="61" t="s">
        <v>29</v>
      </c>
      <c r="E42" s="71">
        <v>1</v>
      </c>
      <c r="F42" s="62">
        <v>7313.407799999999</v>
      </c>
      <c r="G42" s="62">
        <v>7752.2122679999993</v>
      </c>
      <c r="H42" s="62">
        <v>8217.3450040799999</v>
      </c>
      <c r="I42" s="62">
        <v>8710.3857043248008</v>
      </c>
      <c r="J42" s="3"/>
      <c r="K42" s="31"/>
      <c r="L42" s="31"/>
      <c r="M42" s="31"/>
      <c r="N42" s="31"/>
    </row>
    <row r="43" spans="1:14" x14ac:dyDescent="0.25">
      <c r="A43" s="20"/>
      <c r="B43" s="20"/>
      <c r="C43" s="20"/>
      <c r="D43" s="61" t="s">
        <v>30</v>
      </c>
      <c r="E43" s="71">
        <v>1</v>
      </c>
      <c r="F43" s="62">
        <v>7593.6140999999998</v>
      </c>
      <c r="G43" s="62">
        <v>8049.2309460000006</v>
      </c>
      <c r="H43" s="62">
        <v>8532.1848027600008</v>
      </c>
      <c r="I43" s="62">
        <v>9044.115890925601</v>
      </c>
      <c r="J43" s="3"/>
      <c r="K43" s="31"/>
      <c r="L43" s="31"/>
      <c r="M43" s="31"/>
      <c r="N43" s="31"/>
    </row>
    <row r="44" spans="1:14" x14ac:dyDescent="0.25">
      <c r="A44" s="29" t="s">
        <v>65</v>
      </c>
      <c r="B44" s="50">
        <f>B22*4.348*10*36</f>
        <v>33183.936000000002</v>
      </c>
      <c r="C44" s="20"/>
      <c r="D44" s="61" t="s">
        <v>31</v>
      </c>
      <c r="E44" s="71">
        <v>1</v>
      </c>
      <c r="F44" s="62">
        <v>8079.3410999999996</v>
      </c>
      <c r="G44" s="62">
        <v>8564.1015659999994</v>
      </c>
      <c r="H44" s="62">
        <v>9077.9476599600002</v>
      </c>
      <c r="I44" s="62">
        <v>9622.6245195576012</v>
      </c>
      <c r="J44" s="3"/>
      <c r="K44" s="31"/>
      <c r="L44" s="31"/>
      <c r="M44" s="31"/>
      <c r="N44" s="31"/>
    </row>
    <row r="45" spans="1:14" x14ac:dyDescent="0.25">
      <c r="A45" s="20"/>
      <c r="B45" s="20"/>
      <c r="C45" s="20"/>
      <c r="D45" s="61" t="s">
        <v>32</v>
      </c>
      <c r="E45" s="71">
        <v>1</v>
      </c>
      <c r="F45" s="62">
        <v>8658.3881999999994</v>
      </c>
      <c r="G45" s="62">
        <v>9177.8914920000007</v>
      </c>
      <c r="H45" s="62">
        <v>9728.5649815200013</v>
      </c>
      <c r="I45" s="62">
        <v>10312.278880411202</v>
      </c>
      <c r="J45" s="3"/>
      <c r="K45" s="31"/>
      <c r="L45" s="31"/>
      <c r="M45" s="31"/>
      <c r="N45" s="31"/>
    </row>
    <row r="46" spans="1:14" x14ac:dyDescent="0.25">
      <c r="A46" s="20"/>
      <c r="B46" s="20"/>
      <c r="C46" s="20"/>
      <c r="D46" s="61" t="s">
        <v>33</v>
      </c>
      <c r="E46" s="71">
        <v>1</v>
      </c>
      <c r="F46" s="62">
        <v>8884.2530999999999</v>
      </c>
      <c r="G46" s="62">
        <v>9417.3082859999995</v>
      </c>
      <c r="H46" s="62">
        <v>9982.3467831599992</v>
      </c>
      <c r="I46" s="62">
        <v>10581.287590149599</v>
      </c>
      <c r="J46" s="3"/>
      <c r="K46" s="31"/>
      <c r="L46" s="31"/>
      <c r="M46" s="31"/>
      <c r="N46" s="31"/>
    </row>
    <row r="47" spans="1:14" x14ac:dyDescent="0.25">
      <c r="A47" s="20"/>
      <c r="B47" s="20"/>
      <c r="C47" s="20"/>
      <c r="D47" s="63" t="s">
        <v>34</v>
      </c>
      <c r="E47" s="70">
        <v>1</v>
      </c>
      <c r="F47" s="62">
        <v>9134.7548999999999</v>
      </c>
      <c r="G47" s="62">
        <v>9682.8401940000003</v>
      </c>
      <c r="H47" s="62">
        <v>10263.810605640001</v>
      </c>
      <c r="I47" s="62">
        <v>10879.639241978402</v>
      </c>
      <c r="J47" s="3"/>
      <c r="K47" s="31"/>
      <c r="L47" s="31"/>
      <c r="M47" s="31"/>
      <c r="N47" s="31"/>
    </row>
    <row r="48" spans="1:14" x14ac:dyDescent="0.25">
      <c r="A48" s="20"/>
      <c r="B48" s="20"/>
      <c r="C48" s="20"/>
      <c r="D48" s="63" t="s">
        <v>35</v>
      </c>
      <c r="E48" s="71">
        <v>1</v>
      </c>
      <c r="F48" s="62">
        <v>9900.6635999999999</v>
      </c>
      <c r="G48" s="62">
        <v>10494.703416</v>
      </c>
      <c r="H48" s="62">
        <v>11124.385620960002</v>
      </c>
      <c r="I48" s="62">
        <v>11791.848758217602</v>
      </c>
      <c r="J48" s="3"/>
      <c r="K48" s="31"/>
      <c r="L48" s="31"/>
      <c r="M48" s="31"/>
      <c r="N48" s="31"/>
    </row>
    <row r="49" spans="1:14" x14ac:dyDescent="0.25">
      <c r="A49" s="20"/>
      <c r="B49" s="20"/>
      <c r="C49" s="20"/>
      <c r="D49" s="63" t="s">
        <v>36</v>
      </c>
      <c r="E49" s="71">
        <v>1</v>
      </c>
      <c r="F49" s="62">
        <v>10573.1538</v>
      </c>
      <c r="G49" s="62">
        <v>11207.543028</v>
      </c>
      <c r="H49" s="62">
        <v>11879.995609680002</v>
      </c>
      <c r="I49" s="62">
        <v>12592.795346260802</v>
      </c>
      <c r="J49" s="3"/>
      <c r="K49" s="31"/>
      <c r="L49" s="31"/>
      <c r="M49" s="31"/>
      <c r="N49" s="31"/>
    </row>
    <row r="50" spans="1:14" x14ac:dyDescent="0.25">
      <c r="A50" s="20"/>
      <c r="B50" s="20"/>
      <c r="C50" s="20"/>
      <c r="D50" s="63" t="s">
        <v>37</v>
      </c>
      <c r="E50" s="71">
        <v>1</v>
      </c>
      <c r="F50" s="62">
        <v>10951.058999999999</v>
      </c>
      <c r="G50" s="62">
        <v>11608.12254</v>
      </c>
      <c r="H50" s="62">
        <v>12304.609892400002</v>
      </c>
      <c r="I50" s="62">
        <v>13042.886485944002</v>
      </c>
      <c r="J50" s="3"/>
      <c r="K50" s="31"/>
      <c r="L50" s="31"/>
      <c r="M50" s="31"/>
      <c r="N50" s="31"/>
    </row>
    <row r="51" spans="1:14" x14ac:dyDescent="0.25">
      <c r="A51" s="20"/>
      <c r="B51" s="20"/>
      <c r="C51" s="20"/>
      <c r="D51" s="63" t="s">
        <v>38</v>
      </c>
      <c r="E51" s="71">
        <v>1</v>
      </c>
      <c r="F51" s="62">
        <v>11157.0717</v>
      </c>
      <c r="G51" s="62">
        <v>11826.496002000002</v>
      </c>
      <c r="H51" s="62">
        <v>12536.085762120003</v>
      </c>
      <c r="I51" s="62">
        <v>13288.250907847203</v>
      </c>
      <c r="J51" s="3"/>
      <c r="K51" s="31"/>
      <c r="L51" s="31"/>
      <c r="M51" s="31"/>
      <c r="N51" s="31"/>
    </row>
    <row r="52" spans="1:14" x14ac:dyDescent="0.25">
      <c r="A52" s="20"/>
      <c r="B52" s="20"/>
      <c r="C52" s="20"/>
      <c r="D52" s="63" t="s">
        <v>39</v>
      </c>
      <c r="E52" s="71">
        <v>1</v>
      </c>
      <c r="F52" s="62">
        <v>11441.792100000001</v>
      </c>
      <c r="G52" s="62">
        <v>12128.299626000002</v>
      </c>
      <c r="H52" s="62">
        <v>12855.997603560003</v>
      </c>
      <c r="I52" s="62">
        <v>13627.357459773604</v>
      </c>
      <c r="J52" s="3"/>
      <c r="K52" s="31"/>
      <c r="L52" s="31"/>
      <c r="M52" s="31"/>
      <c r="N52" s="31"/>
    </row>
    <row r="53" spans="1:14" x14ac:dyDescent="0.25">
      <c r="A53" s="20"/>
      <c r="B53" s="20"/>
      <c r="C53" s="20"/>
      <c r="D53" s="61" t="s">
        <v>40</v>
      </c>
      <c r="E53" s="70">
        <v>1</v>
      </c>
      <c r="F53" s="62">
        <v>11441.792100000001</v>
      </c>
      <c r="G53" s="62">
        <v>12128.299626000002</v>
      </c>
      <c r="H53" s="62">
        <v>12855.997603560003</v>
      </c>
      <c r="I53" s="62">
        <v>13627.357459773604</v>
      </c>
      <c r="J53" s="3"/>
      <c r="K53" s="31"/>
      <c r="L53" s="31"/>
      <c r="M53" s="31"/>
      <c r="N53" s="31"/>
    </row>
    <row r="54" spans="1:14" x14ac:dyDescent="0.25">
      <c r="A54" s="20"/>
      <c r="B54" s="20"/>
      <c r="C54" s="20"/>
      <c r="D54" s="61" t="s">
        <v>41</v>
      </c>
      <c r="E54" s="71">
        <v>1</v>
      </c>
      <c r="F54" s="62">
        <v>12114.294600000001</v>
      </c>
      <c r="G54" s="62">
        <v>12841.152276000003</v>
      </c>
      <c r="H54" s="62">
        <v>13611.621412560004</v>
      </c>
      <c r="I54" s="62">
        <v>14428.318697313605</v>
      </c>
      <c r="J54" s="3"/>
      <c r="K54" s="31"/>
      <c r="L54" s="31"/>
      <c r="M54" s="31"/>
      <c r="N54" s="31"/>
    </row>
    <row r="55" spans="1:14" x14ac:dyDescent="0.25">
      <c r="A55" s="20"/>
      <c r="B55" s="20"/>
      <c r="C55" s="20"/>
      <c r="D55" s="61" t="s">
        <v>42</v>
      </c>
      <c r="E55" s="71">
        <v>1</v>
      </c>
      <c r="F55" s="62">
        <v>13076.314499999999</v>
      </c>
      <c r="G55" s="62">
        <v>13860.89337</v>
      </c>
      <c r="H55" s="62">
        <v>14692.5469722</v>
      </c>
      <c r="I55" s="62">
        <v>15574.099790532</v>
      </c>
      <c r="J55" s="3"/>
      <c r="K55" s="31"/>
      <c r="L55" s="31"/>
      <c r="M55" s="31"/>
      <c r="N55" s="31"/>
    </row>
    <row r="56" spans="1:14" x14ac:dyDescent="0.25">
      <c r="A56" s="20"/>
      <c r="B56" s="20"/>
      <c r="C56" s="20"/>
      <c r="D56" s="61" t="s">
        <v>43</v>
      </c>
      <c r="E56" s="71">
        <v>1</v>
      </c>
      <c r="F56" s="62">
        <v>13459.311900000001</v>
      </c>
      <c r="G56" s="62">
        <v>14266.870614000001</v>
      </c>
      <c r="H56" s="62">
        <v>15122.882850840002</v>
      </c>
      <c r="I56" s="62">
        <v>16030.255821890403</v>
      </c>
      <c r="J56" s="3"/>
      <c r="K56" s="31"/>
      <c r="L56" s="31"/>
      <c r="M56" s="31"/>
      <c r="N56" s="31"/>
    </row>
    <row r="57" spans="1:14" x14ac:dyDescent="0.25">
      <c r="A57" s="20"/>
      <c r="B57" s="20"/>
      <c r="C57" s="20"/>
      <c r="D57" s="61" t="s">
        <v>44</v>
      </c>
      <c r="E57" s="71">
        <v>1</v>
      </c>
      <c r="F57" s="62">
        <v>14421.307199999999</v>
      </c>
      <c r="G57" s="62">
        <v>15286.585632</v>
      </c>
      <c r="H57" s="62">
        <v>16203.78076992</v>
      </c>
      <c r="I57" s="62">
        <v>17176.007616115203</v>
      </c>
      <c r="J57" s="3"/>
      <c r="K57" s="31"/>
      <c r="L57" s="31"/>
      <c r="M57" s="31"/>
      <c r="N57" s="31"/>
    </row>
    <row r="58" spans="1:14" x14ac:dyDescent="0.25">
      <c r="A58" s="20"/>
      <c r="B58" s="20"/>
      <c r="C58" s="20"/>
      <c r="D58" s="61" t="s">
        <v>45</v>
      </c>
      <c r="E58" s="71">
        <v>1</v>
      </c>
      <c r="F58" s="62">
        <v>15187.215899999999</v>
      </c>
      <c r="G58" s="62">
        <v>16098.448854</v>
      </c>
      <c r="H58" s="62">
        <v>17064.355785240001</v>
      </c>
      <c r="I58" s="62">
        <v>18088.217132354403</v>
      </c>
      <c r="J58" s="3"/>
      <c r="L58" s="31"/>
      <c r="M58" s="31"/>
      <c r="N58" s="31"/>
    </row>
    <row r="59" spans="1:14" x14ac:dyDescent="0.25">
      <c r="G59" s="3"/>
      <c r="H59" s="3"/>
      <c r="I59" s="3"/>
      <c r="J59" s="3"/>
    </row>
  </sheetData>
  <sheetProtection algorithmName="SHA-512" hashValue="8RjfWVRq2wa1jvlndWFlrhneGJ1f7EeypR+oS/i1Z+nDAXCCiUZeKZzjoI8/3JQMU0zZ1wIZdiV9zlQ0IsNbcQ==" saltValue="gMt8W06EMVH4ottx5rFYHg==" spinCount="100000" sheet="1" objects="1" scenarios="1"/>
  <protectedRanges>
    <protectedRange sqref="B3:B4" name="Bereich1"/>
  </protectedRanges>
  <mergeCells count="1">
    <mergeCell ref="D21:I2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Kolba,Jana</dc:creator>
  <cp:lastModifiedBy>Kolba,Jana</cp:lastModifiedBy>
  <dcterms:created xsi:type="dcterms:W3CDTF">2023-05-09T06:15:30Z</dcterms:created>
  <dcterms:modified xsi:type="dcterms:W3CDTF">2024-12-17T10:08:07Z</dcterms:modified>
</cp:coreProperties>
</file>